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man\Documents\"/>
    </mc:Choice>
  </mc:AlternateContent>
  <xr:revisionPtr revIDLastSave="0" documentId="8_{C97194F4-D01C-4614-ACF6-B2E9293314A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alculator" sheetId="1" r:id="rId1"/>
    <sheet name="Notes" sheetId="2" r:id="rId2"/>
  </sheets>
  <definedNames>
    <definedName name="_xlnm.Print_Area" localSheetId="0">Calculator!$A$1:$H$39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" i="1" l="1"/>
  <c r="G16" i="1"/>
  <c r="F16" i="1"/>
  <c r="H31" i="1" l="1"/>
  <c r="H7" i="1" l="1"/>
  <c r="H18" i="1"/>
  <c r="H28" i="1"/>
  <c r="H24" i="1"/>
  <c r="H21" i="1"/>
  <c r="H10" i="1"/>
  <c r="H13" i="1" l="1"/>
  <c r="H34" i="1" s="1"/>
  <c r="H36" i="1" l="1"/>
  <c r="C39" i="1"/>
  <c r="F39" i="1"/>
  <c r="B39" i="1"/>
  <c r="E39" i="1"/>
  <c r="D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Les Lyons</author>
  </authors>
  <commentList>
    <comment ref="D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Les Lyons:</t>
        </r>
        <r>
          <rPr>
            <sz val="9"/>
            <color indexed="81"/>
            <rFont val="Tahoma"/>
            <family val="2"/>
          </rPr>
          <t xml:space="preserve">
Average PO costs vary widely, from $36 on the low end to more than $500 on the high end. More typically, costs are from $59 to $152</t>
        </r>
      </text>
    </comment>
    <comment ref="I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Les Lyons:</t>
        </r>
        <r>
          <rPr>
            <sz val="9"/>
            <color indexed="81"/>
            <rFont val="Tahoma"/>
            <family val="2"/>
          </rPr>
          <t xml:space="preserve">
United States Bureau of Personnel Management Quoted Number</t>
        </r>
      </text>
    </comment>
    <comment ref="D2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Les Lyons:</t>
        </r>
        <r>
          <rPr>
            <sz val="9"/>
            <color indexed="81"/>
            <rFont val="Tahoma"/>
            <family val="2"/>
          </rPr>
          <t xml:space="preserve">
Typically 24% - 48%, and consists of the following costs: cost of capital; space &amp; utilities; admin. costs; obsolescense/deterioration; insurance/taxes; material handling; impact on Quality; impact on lead time; shrinkage/theft; opportunity costs; postphoned innovation.</t>
        </r>
      </text>
    </comment>
  </commentList>
</comments>
</file>

<file path=xl/sharedStrings.xml><?xml version="1.0" encoding="utf-8"?>
<sst xmlns="http://schemas.openxmlformats.org/spreadsheetml/2006/main" count="63" uniqueCount="63">
  <si>
    <t>Customer:</t>
  </si>
  <si>
    <t>Date:</t>
  </si>
  <si>
    <t>Investment
Analysis
Calculator</t>
  </si>
  <si>
    <t>Contact Name:</t>
  </si>
  <si>
    <t>Phone:</t>
  </si>
  <si>
    <t>713-233-4567</t>
  </si>
  <si>
    <t>Email address:</t>
  </si>
  <si>
    <t xml:space="preserve">Distributor: </t>
  </si>
  <si>
    <t>rev: 03152017LL</t>
  </si>
  <si>
    <r>
      <t xml:space="preserve">Item Usage
Reduction
</t>
    </r>
    <r>
      <rPr>
        <b/>
        <sz val="10"/>
        <rFont val="Calibri"/>
        <family val="2"/>
        <scheme val="minor"/>
      </rPr>
      <t>(18% - 50% typical)</t>
    </r>
  </si>
  <si>
    <t xml:space="preserve">Annual Product Usage </t>
  </si>
  <si>
    <t xml:space="preserve">Reduction Percentage </t>
  </si>
  <si>
    <t>Annual item usage Savings</t>
  </si>
  <si>
    <t xml:space="preserve">Purchase
Order
Reductions </t>
  </si>
  <si>
    <t xml:space="preserve">Annual
P.O.s </t>
  </si>
  <si>
    <t>P.O. Placement Cost</t>
  </si>
  <si>
    <t xml:space="preserve">P.O.s 
Eliminated </t>
  </si>
  <si>
    <t>Annual PO reduction Savings</t>
  </si>
  <si>
    <t>Work Days/Yr Calc.</t>
  </si>
  <si>
    <r>
      <t xml:space="preserve">
Tool Crib
Trip Time
</t>
    </r>
    <r>
      <rPr>
        <b/>
        <sz val="11"/>
        <rFont val="Calibri"/>
        <family val="2"/>
        <scheme val="minor"/>
      </rPr>
      <t>(current)</t>
    </r>
  </si>
  <si>
    <t>Minutes per round trip</t>
  </si>
  <si>
    <r>
      <t>Shift</t>
    </r>
    <r>
      <rPr>
        <sz val="10"/>
        <rFont val="Calibri"/>
        <family val="2"/>
        <scheme val="minor"/>
      </rPr>
      <t xml:space="preserve"> 
</t>
    </r>
    <r>
      <rPr>
        <sz val="9"/>
        <rFont val="Calibri"/>
        <family val="2"/>
        <scheme val="minor"/>
      </rPr>
      <t>(if no 2nd or 3rd shift, leave employees blank)</t>
    </r>
  </si>
  <si>
    <r>
      <t xml:space="preserve">Employees/
shift (shop) </t>
    </r>
    <r>
      <rPr>
        <b/>
        <sz val="9"/>
        <rFont val="Calibri"/>
        <family val="2"/>
        <scheme val="minor"/>
      </rPr>
      <t xml:space="preserve">
(leave blank if no 2nd/3rd shift)</t>
    </r>
  </si>
  <si>
    <t>Avg trips per day</t>
  </si>
  <si>
    <t>Shop Rate $ per hr</t>
  </si>
  <si>
    <t>Annual Trip reduction Savings</t>
  </si>
  <si>
    <t>Max Work Days/Yr</t>
  </si>
  <si>
    <t>Holidays</t>
  </si>
  <si>
    <t>AutoCrib
Trip Time:</t>
  </si>
  <si>
    <t>Average actual # of work days per year per employee</t>
  </si>
  <si>
    <t>Vacation
Days</t>
  </si>
  <si>
    <t>PTO/
Sick Days</t>
  </si>
  <si>
    <t>Stock outs
Reductions
Eliminated</t>
  </si>
  <si>
    <t>Number of Stock outs per week</t>
  </si>
  <si>
    <t>Average Cost of UPS Red</t>
  </si>
  <si>
    <t>Annual Stock-out reduction Savings</t>
  </si>
  <si>
    <t>Net Work Days/Yr</t>
  </si>
  <si>
    <t>Increased use of reconditioned /
regrind items</t>
  </si>
  <si>
    <t>Total Spend</t>
  </si>
  <si>
    <t>Savings Multiplier</t>
  </si>
  <si>
    <t>Annual recondition usage Savings</t>
  </si>
  <si>
    <t>Reduction in Inventory carrying costs</t>
  </si>
  <si>
    <t xml:space="preserve">Inventory
on-site Consignment </t>
  </si>
  <si>
    <t xml:space="preserve">Carry Cost per year </t>
  </si>
  <si>
    <t>Annual inventory carry cost Savings</t>
  </si>
  <si>
    <t xml:space="preserve">1st year capital contribution </t>
  </si>
  <si>
    <t>Reduction in Obsolete Inventory</t>
  </si>
  <si>
    <t>Inventory Value</t>
  </si>
  <si>
    <t xml:space="preserve">Reduction </t>
  </si>
  <si>
    <t>Annual obsolete inventory cost Savings</t>
  </si>
  <si>
    <t>Floor Space Recapture 
(75-90% typical)</t>
  </si>
  <si>
    <t>Current Storage Footprint (sq.ft.)</t>
  </si>
  <si>
    <t>New Footprint
(sq. ft.)</t>
  </si>
  <si>
    <t>Annualized Cost/Sq. Ft.</t>
  </si>
  <si>
    <t>Annual Floor Space Savings</t>
  </si>
  <si>
    <t/>
  </si>
  <si>
    <t xml:space="preserve">Investment Analysis </t>
  </si>
  <si>
    <t xml:space="preserve">Annual Savings: </t>
  </si>
  <si>
    <t>Total Investment</t>
  </si>
  <si>
    <r>
      <rPr>
        <b/>
        <sz val="16"/>
        <rFont val="Calibri"/>
        <family val="2"/>
        <scheme val="minor"/>
      </rPr>
      <t>Payback Period</t>
    </r>
    <r>
      <rPr>
        <b/>
        <sz val="14"/>
        <rFont val="Calibri"/>
        <family val="2"/>
        <scheme val="minor"/>
      </rPr>
      <t xml:space="preserve"> (months):</t>
    </r>
  </si>
  <si>
    <t>ROI Analysis</t>
  </si>
  <si>
    <t>YR</t>
  </si>
  <si>
    <t>ROI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</si>
</sst>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;[Red]&quot;$&quot;#,##0.00"/>
    <numFmt numFmtId="166" formatCode="0.0%"/>
    <numFmt numFmtId="167" formatCode="#,##0.0"/>
    <numFmt numFmtId="168" formatCode="#,##0%"/>
    <numFmt numFmtId="169" formatCode="&quot;$&quot;#,##0;[Red]&quot;$&quot;#,##0"/>
  </numFmts>
  <fonts count="20" x14ac:knownFonts="1">
    <font>
      <sz val="10"/>
      <name val="Arial"/>
    </font>
    <font>
      <sz val="10"/>
      <name val="Arial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24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13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13"/>
      </patternFill>
    </fill>
    <fill>
      <patternFill patternType="solid">
        <fgColor rgb="FFCCFFFF"/>
        <bgColor indexed="13"/>
      </patternFill>
    </fill>
    <fill>
      <patternFill patternType="solid">
        <fgColor theme="0" tint="-0.14999847407452621"/>
        <bgColor indexed="13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8" borderId="11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164" fontId="4" fillId="7" borderId="14" xfId="0" applyNumberFormat="1" applyFont="1" applyFill="1" applyBorder="1" applyAlignment="1">
      <alignment horizontal="center" vertical="center" wrapText="1"/>
    </xf>
    <xf numFmtId="167" fontId="13" fillId="7" borderId="1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164" fontId="2" fillId="7" borderId="16" xfId="0" applyNumberFormat="1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left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right" vertical="center" wrapText="1"/>
    </xf>
    <xf numFmtId="14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3" fillId="9" borderId="28" xfId="0" applyFont="1" applyFill="1" applyBorder="1" applyAlignment="1">
      <alignment horizontal="left" vertical="center" wrapText="1"/>
    </xf>
    <xf numFmtId="164" fontId="4" fillId="11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11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11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center" vertical="center" wrapText="1"/>
      <protection locked="0"/>
    </xf>
    <xf numFmtId="0" fontId="5" fillId="9" borderId="13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165" fontId="2" fillId="11" borderId="11" xfId="0" applyNumberFormat="1" applyFont="1" applyFill="1" applyBorder="1" applyAlignment="1" applyProtection="1">
      <alignment horizontal="center" vertical="center" wrapText="1"/>
      <protection locked="0"/>
    </xf>
    <xf numFmtId="166" fontId="2" fillId="11" borderId="11" xfId="0" applyNumberFormat="1" applyFont="1" applyFill="1" applyBorder="1" applyAlignment="1" applyProtection="1">
      <alignment horizontal="center" vertical="center" wrapText="1"/>
      <protection locked="0"/>
    </xf>
    <xf numFmtId="165" fontId="2" fillId="11" borderId="11" xfId="0" applyNumberFormat="1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left" vertical="center" wrapText="1"/>
    </xf>
    <xf numFmtId="0" fontId="5" fillId="9" borderId="20" xfId="0" applyFont="1" applyFill="1" applyBorder="1" applyAlignment="1">
      <alignment horizontal="center" vertical="center" wrapText="1"/>
    </xf>
    <xf numFmtId="0" fontId="5" fillId="9" borderId="24" xfId="0" applyFont="1" applyFill="1" applyBorder="1" applyAlignment="1">
      <alignment horizontal="center" vertical="center" wrapText="1"/>
    </xf>
    <xf numFmtId="164" fontId="2" fillId="10" borderId="39" xfId="0" applyNumberFormat="1" applyFont="1" applyFill="1" applyBorder="1" applyAlignment="1" applyProtection="1">
      <alignment horizontal="center" vertical="center" wrapText="1"/>
      <protection locked="0"/>
    </xf>
    <xf numFmtId="164" fontId="2" fillId="13" borderId="40" xfId="0" applyNumberFormat="1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2" fillId="9" borderId="17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left" vertical="center" wrapText="1"/>
    </xf>
    <xf numFmtId="168" fontId="2" fillId="7" borderId="18" xfId="3" applyNumberFormat="1" applyFont="1" applyFill="1" applyBorder="1" applyAlignment="1">
      <alignment horizontal="center" vertical="center" wrapText="1"/>
    </xf>
    <xf numFmtId="168" fontId="2" fillId="7" borderId="19" xfId="3" applyNumberFormat="1" applyFont="1" applyFill="1" applyBorder="1" applyAlignment="1">
      <alignment horizontal="center" vertical="center" wrapText="1"/>
    </xf>
    <xf numFmtId="37" fontId="2" fillId="11" borderId="11" xfId="1" applyNumberFormat="1" applyFont="1" applyFill="1" applyBorder="1" applyAlignment="1" applyProtection="1">
      <alignment horizontal="center" vertical="center" wrapText="1"/>
      <protection locked="0"/>
    </xf>
    <xf numFmtId="169" fontId="17" fillId="5" borderId="10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11" borderId="15" xfId="0" applyFont="1" applyFill="1" applyBorder="1" applyAlignment="1" applyProtection="1">
      <alignment horizontal="center" vertical="center" wrapText="1"/>
      <protection locked="0"/>
    </xf>
    <xf numFmtId="0" fontId="7" fillId="11" borderId="15" xfId="0" applyFont="1" applyFill="1" applyBorder="1" applyAlignment="1" applyProtection="1">
      <alignment horizontal="center" vertical="center" wrapText="1"/>
      <protection locked="0"/>
    </xf>
    <xf numFmtId="0" fontId="7" fillId="9" borderId="19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166" fontId="2" fillId="10" borderId="39" xfId="0" applyNumberFormat="1" applyFont="1" applyFill="1" applyBorder="1" applyAlignment="1" applyProtection="1">
      <alignment horizontal="center" vertical="center" wrapText="1"/>
      <protection locked="0"/>
    </xf>
    <xf numFmtId="0" fontId="2" fillId="9" borderId="1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169" fontId="17" fillId="5" borderId="35" xfId="0" applyNumberFormat="1" applyFont="1" applyFill="1" applyBorder="1" applyAlignment="1">
      <alignment horizontal="center" vertical="center" wrapText="1"/>
    </xf>
    <xf numFmtId="0" fontId="15" fillId="5" borderId="3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3" fillId="9" borderId="16" xfId="0" applyFont="1" applyFill="1" applyBorder="1" applyAlignment="1">
      <alignment horizontal="center" vertical="center" wrapText="1"/>
    </xf>
    <xf numFmtId="0" fontId="2" fillId="9" borderId="28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wrapText="1"/>
    </xf>
    <xf numFmtId="0" fontId="4" fillId="6" borderId="0" xfId="0" applyFont="1" applyFill="1" applyBorder="1" applyAlignment="1">
      <alignment horizontal="center" wrapText="1"/>
    </xf>
    <xf numFmtId="0" fontId="4" fillId="6" borderId="9" xfId="0" applyFont="1" applyFill="1" applyBorder="1" applyAlignment="1">
      <alignment horizontal="center" wrapText="1"/>
    </xf>
    <xf numFmtId="0" fontId="4" fillId="6" borderId="10" xfId="0" applyFont="1" applyFill="1" applyBorder="1" applyAlignment="1">
      <alignment horizontal="center" wrapText="1"/>
    </xf>
    <xf numFmtId="0" fontId="8" fillId="8" borderId="31" xfId="0" applyFont="1" applyFill="1" applyBorder="1" applyAlignment="1">
      <alignment horizontal="center" vertical="center" wrapText="1"/>
    </xf>
    <xf numFmtId="0" fontId="8" fillId="8" borderId="32" xfId="0" applyFont="1" applyFill="1" applyBorder="1" applyAlignment="1">
      <alignment horizontal="center" vertical="center" wrapText="1"/>
    </xf>
    <xf numFmtId="0" fontId="8" fillId="8" borderId="33" xfId="0" applyFont="1" applyFill="1" applyBorder="1" applyAlignment="1">
      <alignment horizontal="center" vertical="center" wrapText="1"/>
    </xf>
    <xf numFmtId="0" fontId="8" fillId="8" borderId="34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8" fillId="14" borderId="31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8" fillId="14" borderId="32" xfId="0" applyFont="1" applyFill="1" applyBorder="1" applyAlignment="1">
      <alignment horizontal="center" vertical="center" wrapText="1"/>
    </xf>
    <xf numFmtId="0" fontId="8" fillId="14" borderId="21" xfId="0" applyFont="1" applyFill="1" applyBorder="1" applyAlignment="1">
      <alignment horizontal="center" vertical="center" wrapText="1"/>
    </xf>
    <xf numFmtId="0" fontId="8" fillId="14" borderId="0" xfId="0" applyFont="1" applyFill="1" applyBorder="1" applyAlignment="1">
      <alignment horizontal="center" vertical="center" wrapText="1"/>
    </xf>
    <xf numFmtId="0" fontId="8" fillId="14" borderId="22" xfId="0" applyFont="1" applyFill="1" applyBorder="1" applyAlignment="1">
      <alignment horizontal="center" vertical="center" wrapText="1"/>
    </xf>
    <xf numFmtId="0" fontId="5" fillId="12" borderId="14" xfId="0" applyFont="1" applyFill="1" applyBorder="1" applyAlignment="1">
      <alignment horizontal="center" vertical="center" wrapText="1"/>
    </xf>
    <xf numFmtId="0" fontId="10" fillId="9" borderId="16" xfId="0" applyFont="1" applyFill="1" applyBorder="1" applyAlignment="1">
      <alignment vertical="center" wrapText="1"/>
    </xf>
    <xf numFmtId="0" fontId="8" fillId="8" borderId="21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8" borderId="22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center" vertical="center" wrapText="1"/>
    </xf>
    <xf numFmtId="0" fontId="3" fillId="11" borderId="41" xfId="0" applyFont="1" applyFill="1" applyBorder="1" applyAlignment="1" applyProtection="1">
      <alignment horizontal="center" vertical="center" wrapText="1"/>
      <protection locked="0"/>
    </xf>
    <xf numFmtId="0" fontId="3" fillId="11" borderId="25" xfId="0" applyFont="1" applyFill="1" applyBorder="1" applyAlignment="1" applyProtection="1">
      <alignment horizontal="center" vertical="center" wrapText="1"/>
      <protection locked="0"/>
    </xf>
    <xf numFmtId="0" fontId="8" fillId="8" borderId="4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2" fillId="9" borderId="27" xfId="0" applyFont="1" applyFill="1" applyBorder="1" applyAlignment="1">
      <alignment horizontal="center" vertical="center" wrapText="1"/>
    </xf>
    <xf numFmtId="0" fontId="2" fillId="9" borderId="28" xfId="0" applyFont="1" applyFill="1" applyBorder="1" applyAlignment="1">
      <alignment horizontal="center" vertical="center" wrapText="1"/>
    </xf>
    <xf numFmtId="0" fontId="2" fillId="12" borderId="27" xfId="0" applyFont="1" applyFill="1" applyBorder="1" applyAlignment="1">
      <alignment horizontal="center" vertical="center" wrapText="1"/>
    </xf>
    <xf numFmtId="0" fontId="9" fillId="9" borderId="28" xfId="0" applyFont="1" applyFill="1" applyBorder="1" applyAlignment="1">
      <alignment horizontal="center" vertical="center" wrapText="1"/>
    </xf>
    <xf numFmtId="0" fontId="9" fillId="9" borderId="38" xfId="0" applyFont="1" applyFill="1" applyBorder="1" applyAlignment="1">
      <alignment horizontal="center" vertical="center" wrapText="1"/>
    </xf>
    <xf numFmtId="0" fontId="5" fillId="12" borderId="13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vertical="center" wrapText="1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3" fillId="9" borderId="28" xfId="0" applyFont="1" applyFill="1" applyBorder="1" applyAlignment="1">
      <alignment horizontal="center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2" fillId="11" borderId="16" xfId="0" applyFont="1" applyFill="1" applyBorder="1" applyAlignment="1" applyProtection="1">
      <alignment horizontal="center" vertical="center" wrapText="1"/>
      <protection locked="0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horizontal="center" vertical="center" wrapText="1"/>
    </xf>
    <xf numFmtId="0" fontId="13" fillId="7" borderId="18" xfId="0" applyFont="1" applyFill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7" fontId="2" fillId="11" borderId="11" xfId="2" applyNumberFormat="1" applyFont="1" applyFill="1" applyBorder="1" applyAlignment="1" applyProtection="1">
      <alignment horizontal="center" vertical="center" wrapText="1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FFCC"/>
      <color rgb="FFFFFFCC"/>
      <color rgb="FFCCFFFF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222885</xdr:colOff>
      <xdr:row>5</xdr:row>
      <xdr:rowOff>99060</xdr:rowOff>
    </xdr:from>
    <xdr:to>
      <xdr:col>6</xdr:col>
      <xdr:colOff>603885</xdr:colOff>
      <xdr:row>5</xdr:row>
      <xdr:rowOff>99060</xdr:rowOff>
    </xdr:to>
    <xdr:sp macro="" textlink="">
      <xdr:nvSpPr>
        <xdr:cNvPr id="1081" name="Line 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ShapeType="1"/>
        </xdr:cNvSpPr>
      </xdr:nvSpPr>
      <xdr:spPr bwMode="auto">
        <a:xfrm>
          <a:off x="3910965" y="1661160"/>
          <a:ext cx="2019300" cy="0"/>
        </a:xfrm>
        <a:prstGeom prst="line">
          <a:avLst/>
        </a:prstGeom>
        <a:noFill/>
        <a:ln w="1016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129540</xdr:colOff>
      <xdr:row>8</xdr:row>
      <xdr:rowOff>274320</xdr:rowOff>
    </xdr:from>
    <xdr:to>
      <xdr:col>6</xdr:col>
      <xdr:colOff>655320</xdr:colOff>
      <xdr:row>8</xdr:row>
      <xdr:rowOff>280035</xdr:rowOff>
    </xdr:to>
    <xdr:sp macro="" textlink="">
      <xdr:nvSpPr>
        <xdr:cNvPr id="1082" name="Line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ShapeType="1"/>
        </xdr:cNvSpPr>
      </xdr:nvSpPr>
      <xdr:spPr bwMode="auto">
        <a:xfrm flipV="1">
          <a:off x="4701540" y="2430780"/>
          <a:ext cx="1280160" cy="5715"/>
        </a:xfrm>
        <a:prstGeom prst="line">
          <a:avLst/>
        </a:prstGeom>
        <a:noFill/>
        <a:ln w="1016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211455</xdr:colOff>
      <xdr:row>16</xdr:row>
      <xdr:rowOff>314325</xdr:rowOff>
    </xdr:from>
    <xdr:to>
      <xdr:col>6</xdr:col>
      <xdr:colOff>592455</xdr:colOff>
      <xdr:row>16</xdr:row>
      <xdr:rowOff>314325</xdr:rowOff>
    </xdr:to>
    <xdr:sp macro="" textlink="">
      <xdr:nvSpPr>
        <xdr:cNvPr id="1083" name="Line 3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ShapeType="1"/>
        </xdr:cNvSpPr>
      </xdr:nvSpPr>
      <xdr:spPr bwMode="auto">
        <a:xfrm>
          <a:off x="3907155" y="4802505"/>
          <a:ext cx="2019300" cy="0"/>
        </a:xfrm>
        <a:prstGeom prst="line">
          <a:avLst/>
        </a:prstGeom>
        <a:noFill/>
        <a:ln w="1016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219075</xdr:colOff>
      <xdr:row>19</xdr:row>
      <xdr:rowOff>289560</xdr:rowOff>
    </xdr:from>
    <xdr:to>
      <xdr:col>6</xdr:col>
      <xdr:colOff>600075</xdr:colOff>
      <xdr:row>19</xdr:row>
      <xdr:rowOff>289560</xdr:rowOff>
    </xdr:to>
    <xdr:sp macro="" textlink="">
      <xdr:nvSpPr>
        <xdr:cNvPr id="1084" name="Line 4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ShapeType="1"/>
        </xdr:cNvSpPr>
      </xdr:nvSpPr>
      <xdr:spPr bwMode="auto">
        <a:xfrm>
          <a:off x="3914775" y="5463540"/>
          <a:ext cx="2019300" cy="0"/>
        </a:xfrm>
        <a:prstGeom prst="line">
          <a:avLst/>
        </a:prstGeom>
        <a:noFill/>
        <a:ln w="1016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215265</xdr:colOff>
      <xdr:row>22</xdr:row>
      <xdr:rowOff>333375</xdr:rowOff>
    </xdr:from>
    <xdr:to>
      <xdr:col>6</xdr:col>
      <xdr:colOff>596265</xdr:colOff>
      <xdr:row>22</xdr:row>
      <xdr:rowOff>333375</xdr:rowOff>
    </xdr:to>
    <xdr:sp macro="" textlink="">
      <xdr:nvSpPr>
        <xdr:cNvPr id="1085" name="Line 5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ShapeType="1"/>
        </xdr:cNvSpPr>
      </xdr:nvSpPr>
      <xdr:spPr bwMode="auto">
        <a:xfrm>
          <a:off x="3910965" y="6193155"/>
          <a:ext cx="2019300" cy="0"/>
        </a:xfrm>
        <a:prstGeom prst="line">
          <a:avLst/>
        </a:prstGeom>
        <a:noFill/>
        <a:ln w="1016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219075</xdr:colOff>
      <xdr:row>26</xdr:row>
      <xdr:rowOff>381000</xdr:rowOff>
    </xdr:from>
    <xdr:to>
      <xdr:col>6</xdr:col>
      <xdr:colOff>600075</xdr:colOff>
      <xdr:row>26</xdr:row>
      <xdr:rowOff>381000</xdr:rowOff>
    </xdr:to>
    <xdr:sp macro="" textlink="">
      <xdr:nvSpPr>
        <xdr:cNvPr id="1086" name="Line 6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ShapeType="1"/>
        </xdr:cNvSpPr>
      </xdr:nvSpPr>
      <xdr:spPr bwMode="auto">
        <a:xfrm>
          <a:off x="3914775" y="7886700"/>
          <a:ext cx="2019300" cy="0"/>
        </a:xfrm>
        <a:prstGeom prst="line">
          <a:avLst/>
        </a:prstGeom>
        <a:noFill/>
        <a:ln w="1016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2</xdr:col>
      <xdr:colOff>466724</xdr:colOff>
      <xdr:row>24</xdr:row>
      <xdr:rowOff>175260</xdr:rowOff>
    </xdr:from>
    <xdr:to>
      <xdr:col>2</xdr:col>
      <xdr:colOff>815340</xdr:colOff>
      <xdr:row>24</xdr:row>
      <xdr:rowOff>579120</xdr:rowOff>
    </xdr:to>
    <xdr:sp macro="" textlink="">
      <xdr:nvSpPr>
        <xdr:cNvPr id="1087" name="AutoShape 8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Arrowheads="1"/>
        </xdr:cNvSpPr>
      </xdr:nvSpPr>
      <xdr:spPr bwMode="auto">
        <a:xfrm rot="5400000">
          <a:off x="2031682" y="6931342"/>
          <a:ext cx="403860" cy="348616"/>
        </a:xfrm>
        <a:custGeom>
          <a:avLst/>
          <a:gdLst>
            <a:gd name="T0" fmla="*/ 2700245 w 21600"/>
            <a:gd name="T1" fmla="*/ 0 h 21600"/>
            <a:gd name="T2" fmla="*/ 1620070 w 21600"/>
            <a:gd name="T3" fmla="*/ 2835176 h 21600"/>
            <a:gd name="T4" fmla="*/ 0 w 21600"/>
            <a:gd name="T5" fmla="*/ 7088326 h 21600"/>
            <a:gd name="T6" fmla="*/ 1620070 w 21600"/>
            <a:gd name="T7" fmla="*/ 8505527 h 21600"/>
            <a:gd name="T8" fmla="*/ 3240154 w 21600"/>
            <a:gd name="T9" fmla="*/ 5906611 h 21600"/>
            <a:gd name="T10" fmla="*/ 3780234 w 21600"/>
            <a:gd name="T11" fmla="*/ 2835176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14400 h 21600"/>
            <a:gd name="T20" fmla="*/ 18514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74929</xdr:colOff>
      <xdr:row>0</xdr:row>
      <xdr:rowOff>81280</xdr:rowOff>
    </xdr:from>
    <xdr:to>
      <xdr:col>1</xdr:col>
      <xdr:colOff>1228722</xdr:colOff>
      <xdr:row>1</xdr:row>
      <xdr:rowOff>182879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29" y="81280"/>
          <a:ext cx="1450973" cy="444499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14</xdr:row>
      <xdr:rowOff>106680</xdr:rowOff>
    </xdr:from>
    <xdr:to>
      <xdr:col>8</xdr:col>
      <xdr:colOff>358140</xdr:colOff>
      <xdr:row>16</xdr:row>
      <xdr:rowOff>99060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D4E9D6E0-75CB-4562-AE0D-263DB0B0F464}"/>
            </a:ext>
          </a:extLst>
        </xdr:cNvPr>
        <xdr:cNvCxnSpPr/>
      </xdr:nvCxnSpPr>
      <xdr:spPr>
        <a:xfrm flipH="1" flipV="1">
          <a:off x="7421880" y="4381500"/>
          <a:ext cx="358140" cy="30480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tabSelected="1" topLeftCell="A12" zoomScaleNormal="100" workbookViewId="0">
      <selection activeCell="D21" sqref="D21"/>
    </sheetView>
  </sheetViews>
  <sheetFormatPr defaultColWidth="9.140625" defaultRowHeight="15.75" x14ac:dyDescent="0.2"/>
  <cols>
    <col min="1" max="1" width="4.28515625" style="1" bestFit="1" customWidth="1"/>
    <col min="2" max="2" width="18.85546875" style="3" customWidth="1"/>
    <col min="3" max="3" width="16.140625" style="3" customWidth="1"/>
    <col min="4" max="4" width="14.5703125" style="3" customWidth="1"/>
    <col min="5" max="5" width="12.85546875" style="3" bestFit="1" customWidth="1"/>
    <col min="6" max="6" width="11" style="3" bestFit="1" customWidth="1"/>
    <col min="7" max="7" width="11.85546875" style="3" customWidth="1"/>
    <col min="8" max="8" width="18.5703125" style="3" customWidth="1"/>
    <col min="9" max="9" width="8.5703125" style="2" customWidth="1"/>
    <col min="10" max="10" width="8.5703125" style="2" bestFit="1" customWidth="1"/>
    <col min="11" max="16384" width="9.140625" style="3"/>
  </cols>
  <sheetData>
    <row r="1" spans="1:10" ht="27" customHeight="1" thickTop="1" x14ac:dyDescent="0.2">
      <c r="A1" s="15"/>
      <c r="B1" s="16"/>
      <c r="C1" s="17" t="s">
        <v>0</v>
      </c>
      <c r="D1" s="96"/>
      <c r="E1" s="96"/>
      <c r="F1" s="96"/>
      <c r="G1" s="17" t="s">
        <v>1</v>
      </c>
      <c r="H1" s="18">
        <v>42809</v>
      </c>
    </row>
    <row r="2" spans="1:10" ht="31.5" customHeight="1" x14ac:dyDescent="0.2">
      <c r="A2" s="63" t="s">
        <v>2</v>
      </c>
      <c r="B2" s="64"/>
      <c r="C2" s="21" t="s">
        <v>3</v>
      </c>
      <c r="D2" s="105"/>
      <c r="E2" s="105"/>
      <c r="F2" s="106"/>
      <c r="G2" s="21" t="s">
        <v>4</v>
      </c>
      <c r="H2" s="59" t="s">
        <v>5</v>
      </c>
    </row>
    <row r="3" spans="1:10" ht="34.5" customHeight="1" x14ac:dyDescent="0.2">
      <c r="A3" s="63"/>
      <c r="B3" s="64"/>
      <c r="C3" s="21" t="s">
        <v>6</v>
      </c>
      <c r="D3" s="104"/>
      <c r="E3" s="104"/>
      <c r="F3" s="104"/>
      <c r="G3" s="21" t="s">
        <v>7</v>
      </c>
      <c r="H3" s="60"/>
    </row>
    <row r="4" spans="1:10" ht="16.149999999999999" customHeight="1" thickBot="1" x14ac:dyDescent="0.25">
      <c r="A4" s="65"/>
      <c r="B4" s="66"/>
      <c r="C4" s="4"/>
      <c r="D4" s="19"/>
      <c r="E4" s="19"/>
      <c r="F4" s="19"/>
      <c r="G4" s="20"/>
      <c r="H4" s="53" t="s">
        <v>8</v>
      </c>
    </row>
    <row r="5" spans="1:10" ht="21.75" customHeight="1" thickTop="1" x14ac:dyDescent="0.2">
      <c r="A5" s="71">
        <v>1</v>
      </c>
      <c r="B5" s="99" t="s">
        <v>9</v>
      </c>
      <c r="C5" s="102" t="s">
        <v>10</v>
      </c>
      <c r="D5" s="102" t="s">
        <v>11</v>
      </c>
      <c r="E5" s="73"/>
      <c r="F5" s="74"/>
      <c r="G5" s="75"/>
      <c r="H5" s="79" t="s">
        <v>12</v>
      </c>
    </row>
    <row r="6" spans="1:10" ht="22.5" customHeight="1" x14ac:dyDescent="0.2">
      <c r="A6" s="72"/>
      <c r="B6" s="100"/>
      <c r="C6" s="103"/>
      <c r="D6" s="103"/>
      <c r="E6" s="76"/>
      <c r="F6" s="77"/>
      <c r="G6" s="78"/>
      <c r="H6" s="80"/>
    </row>
    <row r="7" spans="1:10" x14ac:dyDescent="0.2">
      <c r="A7" s="72"/>
      <c r="B7" s="101"/>
      <c r="C7" s="37">
        <v>100000</v>
      </c>
      <c r="D7" s="54">
        <v>0.2</v>
      </c>
      <c r="E7" s="76"/>
      <c r="F7" s="77"/>
      <c r="G7" s="78"/>
      <c r="H7" s="38">
        <f>C7*D7</f>
        <v>20000</v>
      </c>
    </row>
    <row r="8" spans="1:10" ht="9" customHeight="1" thickBot="1" x14ac:dyDescent="0.25">
      <c r="A8" s="93"/>
      <c r="B8" s="94"/>
      <c r="C8" s="94"/>
      <c r="D8" s="94"/>
      <c r="E8" s="94"/>
      <c r="F8" s="94"/>
      <c r="G8" s="94"/>
      <c r="H8" s="95"/>
    </row>
    <row r="9" spans="1:10" s="6" customFormat="1" ht="46.5" thickTop="1" thickBot="1" x14ac:dyDescent="0.25">
      <c r="A9" s="71">
        <v>2</v>
      </c>
      <c r="B9" s="97" t="s">
        <v>13</v>
      </c>
      <c r="C9" s="27" t="s">
        <v>14</v>
      </c>
      <c r="D9" s="27" t="s">
        <v>15</v>
      </c>
      <c r="E9" s="27" t="s">
        <v>16</v>
      </c>
      <c r="F9" s="67"/>
      <c r="G9" s="68"/>
      <c r="H9" s="28" t="s">
        <v>17</v>
      </c>
      <c r="I9" s="5"/>
      <c r="J9" s="5"/>
    </row>
    <row r="10" spans="1:10" ht="15.6" customHeight="1" thickTop="1" x14ac:dyDescent="0.2">
      <c r="A10" s="72"/>
      <c r="B10" s="100"/>
      <c r="C10" s="24">
        <v>96</v>
      </c>
      <c r="D10" s="25">
        <v>40</v>
      </c>
      <c r="E10" s="26">
        <v>32</v>
      </c>
      <c r="F10" s="69"/>
      <c r="G10" s="70"/>
      <c r="H10" s="13">
        <f>D10*E10</f>
        <v>1280</v>
      </c>
      <c r="I10" s="86" t="s">
        <v>18</v>
      </c>
      <c r="J10" s="87"/>
    </row>
    <row r="11" spans="1:10" ht="9" customHeight="1" thickBot="1" x14ac:dyDescent="0.25">
      <c r="A11" s="93"/>
      <c r="B11" s="94"/>
      <c r="C11" s="94"/>
      <c r="D11" s="94"/>
      <c r="E11" s="94"/>
      <c r="F11" s="94"/>
      <c r="G11" s="94"/>
      <c r="H11" s="95"/>
      <c r="I11" s="88"/>
      <c r="J11" s="89"/>
    </row>
    <row r="12" spans="1:10" ht="58.15" customHeight="1" thickTop="1" x14ac:dyDescent="0.2">
      <c r="A12" s="71">
        <v>3</v>
      </c>
      <c r="B12" s="97" t="s">
        <v>19</v>
      </c>
      <c r="C12" s="27" t="s">
        <v>20</v>
      </c>
      <c r="D12" s="27" t="s">
        <v>21</v>
      </c>
      <c r="E12" s="27" t="s">
        <v>22</v>
      </c>
      <c r="F12" s="27" t="s">
        <v>23</v>
      </c>
      <c r="G12" s="27" t="s">
        <v>24</v>
      </c>
      <c r="H12" s="28" t="s">
        <v>25</v>
      </c>
      <c r="I12" s="51">
        <v>261</v>
      </c>
      <c r="J12" s="61" t="s">
        <v>26</v>
      </c>
    </row>
    <row r="13" spans="1:10" x14ac:dyDescent="0.2">
      <c r="A13" s="72"/>
      <c r="B13" s="107"/>
      <c r="C13" s="26">
        <v>18</v>
      </c>
      <c r="D13" s="30">
        <v>1</v>
      </c>
      <c r="E13" s="26">
        <v>50</v>
      </c>
      <c r="F13" s="26">
        <v>2</v>
      </c>
      <c r="G13" s="31">
        <v>28</v>
      </c>
      <c r="H13" s="13">
        <f>F16-G16</f>
        <v>156576</v>
      </c>
      <c r="I13" s="50">
        <v>7</v>
      </c>
      <c r="J13" s="61" t="s">
        <v>27</v>
      </c>
    </row>
    <row r="14" spans="1:10" ht="31.5" x14ac:dyDescent="0.2">
      <c r="A14" s="72"/>
      <c r="B14" s="62" t="s">
        <v>28</v>
      </c>
      <c r="C14" s="26">
        <v>10</v>
      </c>
      <c r="D14" s="30">
        <v>2</v>
      </c>
      <c r="E14" s="26">
        <v>40</v>
      </c>
      <c r="F14" s="109" t="s">
        <v>29</v>
      </c>
      <c r="G14" s="109"/>
      <c r="H14" s="110">
        <v>233</v>
      </c>
      <c r="I14" s="50">
        <v>15</v>
      </c>
      <c r="J14" s="61" t="s">
        <v>30</v>
      </c>
    </row>
    <row r="15" spans="1:10" x14ac:dyDescent="0.2">
      <c r="A15" s="72"/>
      <c r="B15" s="14"/>
      <c r="C15" s="7"/>
      <c r="D15" s="30">
        <v>3</v>
      </c>
      <c r="E15" s="26">
        <v>0</v>
      </c>
      <c r="F15" s="109"/>
      <c r="G15" s="109"/>
      <c r="H15" s="110"/>
      <c r="I15" s="90">
        <v>6</v>
      </c>
      <c r="J15" s="85" t="s">
        <v>31</v>
      </c>
    </row>
    <row r="16" spans="1:10" s="41" customFormat="1" ht="9" customHeight="1" thickBot="1" x14ac:dyDescent="0.25">
      <c r="A16" s="39"/>
      <c r="B16" s="40"/>
      <c r="C16" s="40"/>
      <c r="D16" s="40"/>
      <c r="E16" s="40"/>
      <c r="F16" s="48">
        <f>(((C13*E13*F13)/60)*G13*H14)+(((C13*E14*F13)/60)*G13*H14)+(((C13*E15*F13)/60)*G13*H14)</f>
        <v>352296</v>
      </c>
      <c r="G16" s="57">
        <f>(((C14*E13*F13)/60)*G13*H14)+(((C14*E14*F13)/60)*G13*H14)+(((C14*E15*F13)/60)*G13*H14)</f>
        <v>195720</v>
      </c>
      <c r="H16" s="58"/>
      <c r="I16" s="91"/>
      <c r="J16" s="85"/>
    </row>
    <row r="17" spans="1:10" ht="39.75" thickTop="1" thickBot="1" x14ac:dyDescent="0.25">
      <c r="A17" s="72">
        <v>4</v>
      </c>
      <c r="B17" s="108" t="s">
        <v>32</v>
      </c>
      <c r="C17" s="35" t="s">
        <v>33</v>
      </c>
      <c r="D17" s="35" t="s">
        <v>34</v>
      </c>
      <c r="E17" s="81"/>
      <c r="F17" s="82"/>
      <c r="G17" s="83"/>
      <c r="H17" s="36" t="s">
        <v>35</v>
      </c>
      <c r="I17" s="49">
        <f>I12-I13-I14-I15</f>
        <v>233</v>
      </c>
      <c r="J17" s="52" t="s">
        <v>36</v>
      </c>
    </row>
    <row r="18" spans="1:10" ht="16.5" thickTop="1" x14ac:dyDescent="0.2">
      <c r="A18" s="72"/>
      <c r="B18" s="107"/>
      <c r="C18" s="26">
        <v>2</v>
      </c>
      <c r="D18" s="31">
        <v>28</v>
      </c>
      <c r="E18" s="69"/>
      <c r="F18" s="84"/>
      <c r="G18" s="70"/>
      <c r="H18" s="13">
        <f>(C18*D18)*51</f>
        <v>2856</v>
      </c>
    </row>
    <row r="19" spans="1:10" ht="9" customHeight="1" thickBot="1" x14ac:dyDescent="0.25">
      <c r="A19" s="93"/>
      <c r="B19" s="94"/>
      <c r="C19" s="94"/>
      <c r="D19" s="94"/>
      <c r="E19" s="94"/>
      <c r="F19" s="94"/>
      <c r="G19" s="94"/>
      <c r="H19" s="95"/>
    </row>
    <row r="20" spans="1:10" s="6" customFormat="1" ht="30.75" thickTop="1" x14ac:dyDescent="0.2">
      <c r="A20" s="72">
        <v>5</v>
      </c>
      <c r="B20" s="97" t="s">
        <v>37</v>
      </c>
      <c r="C20" s="27" t="s">
        <v>38</v>
      </c>
      <c r="D20" s="27" t="s">
        <v>39</v>
      </c>
      <c r="E20" s="67"/>
      <c r="F20" s="92"/>
      <c r="G20" s="68"/>
      <c r="H20" s="28" t="s">
        <v>40</v>
      </c>
      <c r="I20" s="5"/>
      <c r="J20" s="5"/>
    </row>
    <row r="21" spans="1:10" x14ac:dyDescent="0.2">
      <c r="A21" s="72"/>
      <c r="B21" s="107"/>
      <c r="C21" s="25">
        <v>5000</v>
      </c>
      <c r="D21" s="32">
        <v>0.2</v>
      </c>
      <c r="E21" s="69"/>
      <c r="F21" s="84"/>
      <c r="G21" s="70"/>
      <c r="H21" s="13">
        <f>C21*D21</f>
        <v>1000</v>
      </c>
    </row>
    <row r="22" spans="1:10" ht="9" customHeight="1" thickBot="1" x14ac:dyDescent="0.25">
      <c r="A22" s="93"/>
      <c r="B22" s="94"/>
      <c r="C22" s="94"/>
      <c r="D22" s="94"/>
      <c r="E22" s="94"/>
      <c r="F22" s="94"/>
      <c r="G22" s="94"/>
      <c r="H22" s="95"/>
    </row>
    <row r="23" spans="1:10" s="6" customFormat="1" ht="45.75" thickTop="1" x14ac:dyDescent="0.2">
      <c r="A23" s="72">
        <v>6</v>
      </c>
      <c r="B23" s="97" t="s">
        <v>41</v>
      </c>
      <c r="C23" s="27" t="s">
        <v>42</v>
      </c>
      <c r="D23" s="27" t="s">
        <v>43</v>
      </c>
      <c r="E23" s="67"/>
      <c r="F23" s="92"/>
      <c r="G23" s="68"/>
      <c r="H23" s="28" t="s">
        <v>44</v>
      </c>
      <c r="I23" s="5"/>
      <c r="J23" s="5"/>
    </row>
    <row r="24" spans="1:10" x14ac:dyDescent="0.2">
      <c r="A24" s="72"/>
      <c r="B24" s="98"/>
      <c r="C24" s="25">
        <v>0</v>
      </c>
      <c r="D24" s="32">
        <v>0.18</v>
      </c>
      <c r="E24" s="69"/>
      <c r="F24" s="84"/>
      <c r="G24" s="70"/>
      <c r="H24" s="13">
        <f>C24*D24</f>
        <v>0</v>
      </c>
    </row>
    <row r="25" spans="1:10" ht="61.5" customHeight="1" x14ac:dyDescent="0.2">
      <c r="A25" s="72"/>
      <c r="B25" s="22"/>
      <c r="C25" s="34"/>
      <c r="D25" s="30" t="s">
        <v>45</v>
      </c>
      <c r="E25" s="33"/>
      <c r="F25" s="121"/>
      <c r="G25" s="121"/>
      <c r="H25" s="44"/>
    </row>
    <row r="26" spans="1:10" ht="9" customHeight="1" thickBot="1" x14ac:dyDescent="0.25">
      <c r="A26" s="93"/>
      <c r="B26" s="94"/>
      <c r="C26" s="94"/>
      <c r="D26" s="94"/>
      <c r="E26" s="94"/>
      <c r="F26" s="94"/>
      <c r="G26" s="94"/>
      <c r="H26" s="95"/>
    </row>
    <row r="27" spans="1:10" ht="45.75" thickTop="1" x14ac:dyDescent="0.2">
      <c r="A27" s="72">
        <v>7</v>
      </c>
      <c r="B27" s="97" t="s">
        <v>46</v>
      </c>
      <c r="C27" s="27" t="s">
        <v>47</v>
      </c>
      <c r="D27" s="27" t="s">
        <v>48</v>
      </c>
      <c r="E27" s="67"/>
      <c r="F27" s="92"/>
      <c r="G27" s="68"/>
      <c r="H27" s="28" t="s">
        <v>49</v>
      </c>
    </row>
    <row r="28" spans="1:10" x14ac:dyDescent="0.2">
      <c r="A28" s="72"/>
      <c r="B28" s="107"/>
      <c r="C28" s="25">
        <v>0</v>
      </c>
      <c r="D28" s="32">
        <v>0.02</v>
      </c>
      <c r="E28" s="69"/>
      <c r="F28" s="84"/>
      <c r="G28" s="70"/>
      <c r="H28" s="13">
        <f>C28*D28</f>
        <v>0</v>
      </c>
    </row>
    <row r="29" spans="1:10" ht="9" customHeight="1" thickBot="1" x14ac:dyDescent="0.25">
      <c r="A29" s="93"/>
      <c r="B29" s="94"/>
      <c r="C29" s="94"/>
      <c r="D29" s="94"/>
      <c r="E29" s="94"/>
      <c r="F29" s="94"/>
      <c r="G29" s="94"/>
      <c r="H29" s="95"/>
    </row>
    <row r="30" spans="1:10" s="6" customFormat="1" ht="31.9" customHeight="1" thickTop="1" x14ac:dyDescent="0.2">
      <c r="A30" s="72">
        <v>8</v>
      </c>
      <c r="B30" s="97" t="s">
        <v>50</v>
      </c>
      <c r="C30" s="27" t="s">
        <v>51</v>
      </c>
      <c r="D30" s="27" t="s">
        <v>52</v>
      </c>
      <c r="E30" s="126" t="s">
        <v>53</v>
      </c>
      <c r="F30" s="126"/>
      <c r="G30" s="126"/>
      <c r="H30" s="28" t="s">
        <v>54</v>
      </c>
      <c r="I30" s="5"/>
      <c r="J30" s="5"/>
    </row>
    <row r="31" spans="1:10" ht="27" customHeight="1" x14ac:dyDescent="0.2">
      <c r="A31" s="72"/>
      <c r="B31" s="107"/>
      <c r="C31" s="47">
        <v>600</v>
      </c>
      <c r="D31" s="47">
        <v>49</v>
      </c>
      <c r="E31" s="127">
        <v>8</v>
      </c>
      <c r="F31" s="127"/>
      <c r="G31" s="127"/>
      <c r="H31" s="13">
        <f>(C31*E31)-(D31*E31)</f>
        <v>4408</v>
      </c>
    </row>
    <row r="32" spans="1:10" ht="9" customHeight="1" thickBot="1" x14ac:dyDescent="0.25">
      <c r="A32" s="93"/>
      <c r="B32" s="94" t="s">
        <v>55</v>
      </c>
      <c r="C32" s="94"/>
      <c r="D32" s="94"/>
      <c r="E32" s="94"/>
      <c r="F32" s="94"/>
      <c r="G32" s="94"/>
      <c r="H32" s="95"/>
    </row>
    <row r="33" spans="1:8" ht="6" customHeight="1" thickTop="1" thickBot="1" x14ac:dyDescent="0.25">
      <c r="A33" s="8"/>
      <c r="B33" s="8"/>
      <c r="C33" s="8"/>
      <c r="D33" s="8"/>
      <c r="E33" s="8"/>
      <c r="F33" s="8"/>
      <c r="G33" s="8"/>
      <c r="H33" s="9"/>
    </row>
    <row r="34" spans="1:8" ht="21.6" customHeight="1" thickTop="1" x14ac:dyDescent="0.2">
      <c r="A34" s="114" t="s">
        <v>56</v>
      </c>
      <c r="B34" s="115"/>
      <c r="C34" s="115"/>
      <c r="D34" s="116"/>
      <c r="E34" s="122" t="s">
        <v>57</v>
      </c>
      <c r="F34" s="123"/>
      <c r="G34" s="123"/>
      <c r="H34" s="10">
        <f>H7+H10+H13+H18+H21+H24+H28+H31</f>
        <v>186120</v>
      </c>
    </row>
    <row r="35" spans="1:8" ht="21" customHeight="1" x14ac:dyDescent="0.2">
      <c r="A35" s="114"/>
      <c r="B35" s="115"/>
      <c r="C35" s="115"/>
      <c r="D35" s="116"/>
      <c r="E35" s="124" t="s">
        <v>58</v>
      </c>
      <c r="F35" s="125"/>
      <c r="G35" s="125"/>
      <c r="H35" s="23">
        <v>47000</v>
      </c>
    </row>
    <row r="36" spans="1:8" ht="24" customHeight="1" thickBot="1" x14ac:dyDescent="0.25">
      <c r="A36" s="117"/>
      <c r="B36" s="118"/>
      <c r="C36" s="118"/>
      <c r="D36" s="119"/>
      <c r="E36" s="120" t="s">
        <v>59</v>
      </c>
      <c r="F36" s="120"/>
      <c r="G36" s="120"/>
      <c r="H36" s="11">
        <f>H35/(H34/12)</f>
        <v>3.0303030303030303</v>
      </c>
    </row>
    <row r="37" spans="1:8" ht="24" thickTop="1" x14ac:dyDescent="0.2">
      <c r="A37" s="111" t="s">
        <v>60</v>
      </c>
      <c r="B37" s="112"/>
      <c r="C37" s="112"/>
      <c r="D37" s="112"/>
      <c r="E37" s="112"/>
      <c r="F37" s="113"/>
      <c r="G37" s="42"/>
      <c r="H37" s="42"/>
    </row>
    <row r="38" spans="1:8" x14ac:dyDescent="0.2">
      <c r="A38" s="29" t="s">
        <v>61</v>
      </c>
      <c r="B38" s="55">
        <v>1</v>
      </c>
      <c r="C38" s="55">
        <v>2</v>
      </c>
      <c r="D38" s="55">
        <v>3</v>
      </c>
      <c r="E38" s="55">
        <v>4</v>
      </c>
      <c r="F38" s="56">
        <v>5</v>
      </c>
      <c r="G38" s="42"/>
      <c r="H38" s="42"/>
    </row>
    <row r="39" spans="1:8" ht="32.25" thickBot="1" x14ac:dyDescent="0.25">
      <c r="A39" s="43" t="s">
        <v>62</v>
      </c>
      <c r="B39" s="45">
        <f>(($H$34*B38)-$H$35)/$H$35</f>
        <v>2.96</v>
      </c>
      <c r="C39" s="45">
        <f>(($H$34*C38)-$H$35)/$H$35</f>
        <v>6.92</v>
      </c>
      <c r="D39" s="45">
        <f>(($H$34*D38)-$H$35)/$H$35</f>
        <v>10.88</v>
      </c>
      <c r="E39" s="45">
        <f>(($H$34*E38)-$H$35)/$H$35</f>
        <v>14.84</v>
      </c>
      <c r="F39" s="46">
        <f>(($H$34*F38)-$H$35)/$H$35</f>
        <v>18.8</v>
      </c>
      <c r="G39" s="42"/>
      <c r="H39" s="42"/>
    </row>
    <row r="40" spans="1:8" ht="16.5" thickTop="1" x14ac:dyDescent="0.2">
      <c r="B40" s="12"/>
      <c r="C40" s="12"/>
      <c r="D40" s="12"/>
      <c r="E40" s="12"/>
      <c r="F40" s="12"/>
      <c r="G40" s="42"/>
      <c r="H40" s="42"/>
    </row>
    <row r="41" spans="1:8" x14ac:dyDescent="0.2">
      <c r="B41" s="12"/>
      <c r="C41" s="12"/>
      <c r="D41" s="12"/>
      <c r="E41" s="12"/>
      <c r="F41" s="12"/>
      <c r="G41" s="12"/>
      <c r="H41" s="12"/>
    </row>
  </sheetData>
  <sheetProtection sheet="1" objects="1" scenarios="1"/>
  <mergeCells count="49">
    <mergeCell ref="A37:F37"/>
    <mergeCell ref="A34:D36"/>
    <mergeCell ref="E36:G36"/>
    <mergeCell ref="F25:G25"/>
    <mergeCell ref="B27:B28"/>
    <mergeCell ref="E34:G34"/>
    <mergeCell ref="E35:G35"/>
    <mergeCell ref="B30:B31"/>
    <mergeCell ref="E30:G30"/>
    <mergeCell ref="E31:G31"/>
    <mergeCell ref="A29:H29"/>
    <mergeCell ref="A32:H32"/>
    <mergeCell ref="A30:A31"/>
    <mergeCell ref="A27:A28"/>
    <mergeCell ref="A23:A25"/>
    <mergeCell ref="D1:F1"/>
    <mergeCell ref="B23:B24"/>
    <mergeCell ref="B5:B7"/>
    <mergeCell ref="B9:B10"/>
    <mergeCell ref="D5:D6"/>
    <mergeCell ref="C5:C6"/>
    <mergeCell ref="D3:F3"/>
    <mergeCell ref="D2:F2"/>
    <mergeCell ref="B12:B13"/>
    <mergeCell ref="B17:B18"/>
    <mergeCell ref="B20:B21"/>
    <mergeCell ref="F14:G15"/>
    <mergeCell ref="A8:H8"/>
    <mergeCell ref="A11:H11"/>
    <mergeCell ref="H14:H15"/>
    <mergeCell ref="A12:A15"/>
    <mergeCell ref="E23:G24"/>
    <mergeCell ref="E27:G28"/>
    <mergeCell ref="A19:H19"/>
    <mergeCell ref="A22:H22"/>
    <mergeCell ref="A26:H26"/>
    <mergeCell ref="E17:G18"/>
    <mergeCell ref="J15:J16"/>
    <mergeCell ref="I10:J11"/>
    <mergeCell ref="I15:I16"/>
    <mergeCell ref="A20:A21"/>
    <mergeCell ref="A17:A18"/>
    <mergeCell ref="E20:G21"/>
    <mergeCell ref="A2:B4"/>
    <mergeCell ref="F9:G10"/>
    <mergeCell ref="A5:A7"/>
    <mergeCell ref="E5:G7"/>
    <mergeCell ref="H5:H6"/>
    <mergeCell ref="A9:A10"/>
  </mergeCells>
  <phoneticPr fontId="0" type="noConversion"/>
  <printOptions horizontalCentered="1"/>
  <pageMargins left="0.2" right="0.2" top="0.5" bottom="0.5" header="0" footer="0"/>
  <pageSetup scale="88" orientation="portrait" r:id="rId1"/>
  <headerFooter alignWithMargins="0">
    <oddFooter>&amp;L&amp;"Arial,Bold"AutoCrib Confidential&amp;C&amp;F&amp;R&amp;D  &amp;T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cols>
    <col min="1" max="1" width="26.5703125" customWidth="1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E60D3EC2C05A408CC0F6FD91051EE5" ma:contentTypeVersion="14" ma:contentTypeDescription="Create a new document." ma:contentTypeScope="" ma:versionID="8b674e9de277ef204767ef236c616553">
  <xsd:schema xmlns:xsd="http://www.w3.org/2001/XMLSchema" xmlns:xs="http://www.w3.org/2001/XMLSchema" xmlns:p="http://schemas.microsoft.com/office/2006/metadata/properties" xmlns:ns2="a10ab07f-204c-4d5d-951e-01b338ffcf58" xmlns:ns3="40b8e39c-9847-4068-b022-e9bec9ff809b" targetNamespace="http://schemas.microsoft.com/office/2006/metadata/properties" ma:root="true" ma:fieldsID="e1f8a95ed3ee7f3e3cfe7fd6bf3ac3a0" ns2:_="" ns3:_="">
    <xsd:import namespace="a10ab07f-204c-4d5d-951e-01b338ffcf58"/>
    <xsd:import namespace="40b8e39c-9847-4068-b022-e9bec9ff809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ab07f-204c-4d5d-951e-01b338ffcf5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b8e39c-9847-4068-b022-e9bec9ff80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933F29-EDCD-4EFC-AB85-7766A18258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0ab07f-204c-4d5d-951e-01b338ffcf58"/>
    <ds:schemaRef ds:uri="40b8e39c-9847-4068-b022-e9bec9ff80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507630-E558-4B87-BF30-26849FC25A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71A334-0794-4948-9450-2947C466DDA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40b8e39c-9847-4068-b022-e9bec9ff809b"/>
    <ds:schemaRef ds:uri="a10ab07f-204c-4d5d-951e-01b338ffcf5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Calculator</vt:lpstr>
      <vt:lpstr>Notes</vt:lpstr>
      <vt:lpstr>Calculator!Print_Area</vt:lpstr>
    </vt:vector>
  </TitlesOfParts>
  <Manager/>
  <Company>AutoCrib,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Weaver</dc:creator>
  <cp:keywords/>
  <dc:description/>
  <cp:lastModifiedBy>Aliza Roman</cp:lastModifiedBy>
  <cp:revision/>
  <dcterms:created xsi:type="dcterms:W3CDTF">2004-02-04T01:26:42Z</dcterms:created>
  <dcterms:modified xsi:type="dcterms:W3CDTF">2019-10-14T15:24:53Z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0x0101001AE60D3EC2C05A408CC0F6FD91051EE5</vt:lpwstr>
  </property>
</Properties>
</file>